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T 1\SAÉ BC3 S2\"/>
    </mc:Choice>
  </mc:AlternateContent>
  <xr:revisionPtr revIDLastSave="0" documentId="13_ncr:40001_{C8959964-7214-4C6C-A178-3AFFFCDF6E1C}" xr6:coauthVersionLast="47" xr6:coauthVersionMax="47" xr10:uidLastSave="{00000000-0000-0000-0000-000000000000}"/>
  <bookViews>
    <workbookView xWindow="-120" yWindow="-120" windowWidth="29040" windowHeight="15840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<sst xmlns="http://schemas.openxmlformats.org/spreadsheetml/2006/main">
  <si>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t>Désignation</t>
  </si>
  <si>
    <t>Câble 3G1.5</t>
  </si>
  <si>
    <t>Câble 3G2,5</t>
  </si>
  <si>
    <t>Câble 5G10</t>
  </si>
  <si>
    <t>Câble 5G4</t>
  </si>
  <si>
    <t>Câble 5G2,5</t>
  </si>
  <si>
    <t>Commande: BP dérogation d'éclairage</t>
  </si>
  <si>
    <t>Commande : interrupteur SA</t>
  </si>
  <si>
    <t>Commande : télérupteur BP 12V</t>
  </si>
  <si>
    <t>Commande : interrupteur double allumage</t>
  </si>
  <si>
    <t>Commande: Intérrupteur à clef</t>
  </si>
  <si>
    <t>Contrôle d'accès : BP de sortie</t>
  </si>
  <si>
    <t>Contrôle d'accès : Contact de porte</t>
  </si>
  <si>
    <t>Contrôle d'accès : Détecteur volumétrique</t>
  </si>
  <si>
    <t>Contrôle d'accès : DDO</t>
  </si>
  <si>
    <t>Contrôle d'accès : Digicode</t>
  </si>
  <si>
    <t xml:space="preserve">Contrôle d'accès : Gâche électrique </t>
  </si>
  <si>
    <t>Contrôle d'accès : Lecteur de badge</t>
  </si>
  <si>
    <t>Contrôle d'accès : sirène d'intrusion extérieur</t>
  </si>
  <si>
    <t>Contrôle d'accès : sirène d'intrusion intérieur</t>
  </si>
  <si>
    <t>Contrôle d'accès : ventouse électromagnétique</t>
  </si>
  <si>
    <t>Interphonie: BP d'appel Anti-vandale</t>
  </si>
  <si>
    <t>Interphonie: Poste de contrôle interphonie</t>
  </si>
  <si>
    <t xml:space="preserve">Interphonie: Vidéophone </t>
  </si>
  <si>
    <t>Luminaire</t>
  </si>
  <si>
    <t>Luminaire T01</t>
  </si>
  <si>
    <t>Luminaire T02</t>
  </si>
  <si>
    <t>Luminaire T03</t>
  </si>
  <si>
    <t>Luminaire T04</t>
  </si>
  <si>
    <t>Luminaire T05</t>
  </si>
  <si>
    <t>Luminaire T06</t>
  </si>
  <si>
    <t>Luminaire T07</t>
  </si>
  <si>
    <t>Luminaire T08</t>
  </si>
  <si>
    <t>Luminaire T09</t>
  </si>
  <si>
    <t>Luminaire T10</t>
  </si>
  <si>
    <t>Luminaire T12</t>
  </si>
  <si>
    <t>Luminaire T13</t>
  </si>
  <si>
    <t>Luminaire T15</t>
  </si>
  <si>
    <t>Luminaire T16</t>
  </si>
  <si>
    <t>Luminaire T18</t>
  </si>
  <si>
    <t>Luminaire T20</t>
  </si>
  <si>
    <t>Prise</t>
  </si>
  <si>
    <t>Prise: PCN 2P+T</t>
  </si>
  <si>
    <t>Prise: PCN étanche 2P+T</t>
  </si>
  <si>
    <t>SSI</t>
  </si>
  <si>
    <t>SSI : Déclencheur manuel</t>
  </si>
  <si>
    <t>SSI : Déverrouillage manuel</t>
  </si>
  <si>
    <t>SSI : Flash PMR</t>
  </si>
  <si>
    <t>SSI: Detecteur automatique d'incendie</t>
  </si>
  <si>
    <t xml:space="preserve">SSI: indicateur d'action </t>
  </si>
  <si>
    <t>SSI: SIrène d'incendie 90db</t>
  </si>
  <si>
    <t>SSI: SIrène d'incendie étanche 90db</t>
  </si>
  <si>
    <t>VDI</t>
  </si>
  <si>
    <t>VDI: Prise RJ45</t>
  </si>
  <si>
    <t>VDI: Prise HDMI</t>
  </si>
  <si>
    <t>VDI:Prise USB</t>
  </si>
  <si>
    <t>Vidéoprotection</t>
  </si>
  <si>
    <t>Vidéoprotection: Caméra extérieur 180°-8MP</t>
  </si>
  <si>
    <t>Vidéoprotection: Caméra extérieur 90°-8MP</t>
  </si>
  <si>
    <t>Vidéoprotection: Caméra IP type 1 extérieur</t>
  </si>
  <si>
    <t>Vidéoprotection : Caméra IP type 2</t>
  </si>
  <si>
    <t>Vidéoprotection : Caméra Type 3</t>
  </si>
  <si>
    <t>Câble :</t>
  </si>
  <si>
    <t>Marque</t>
  </si>
  <si>
    <t>Référence</t>
  </si>
  <si>
    <t>1050 m</t>
  </si>
  <si>
    <t>100 m</t>
  </si>
  <si>
    <t>Quantité / Longueur</t>
  </si>
  <si>
    <t>Commande :</t>
  </si>
  <si>
    <t>DPGF partie Électricité LOMBARDET Téo, RADI Mohammed, QTARI Issam</t>
  </si>
  <si>
    <t>Controle d'accés :</t>
  </si>
  <si>
    <t>Interphonie :</t>
  </si>
  <si>
    <t>Commande: Détecteur Type 1 - DALi 360</t>
  </si>
  <si>
    <t>Commande: Détecteur Type 2 - 2 faces</t>
  </si>
  <si>
    <t>Commande: Détecteur Type 3 - IR</t>
  </si>
  <si>
    <t>Commande: Détecteur Type 4 - IR 270</t>
  </si>
  <si>
    <t>Commande: BP variation d'éclairage</t>
  </si>
  <si>
    <t>VDI: Prise RJ45 POE</t>
  </si>
  <si>
    <t>VDI: Borne WI-FI POE</t>
  </si>
  <si>
    <t>Legrand</t>
  </si>
  <si>
    <t>Schneider Electric</t>
  </si>
  <si>
    <t>A9C15413</t>
  </si>
  <si>
    <t>Steinel</t>
  </si>
  <si>
    <t>STEINEL</t>
  </si>
  <si>
    <t>Bticino Cofrel</t>
  </si>
  <si>
    <t>Delta Dore</t>
  </si>
  <si>
    <t>CDVI</t>
  </si>
  <si>
    <t>GALEOR1R</t>
  </si>
  <si>
    <t>N4640</t>
  </si>
  <si>
    <t>Golmar</t>
  </si>
  <si>
    <t>THEXACLE</t>
  </si>
  <si>
    <t>TVM600SA/01</t>
  </si>
  <si>
    <t>HOFTRONIC</t>
  </si>
  <si>
    <t>‎2706326</t>
  </si>
  <si>
    <t>PHILIPS</t>
  </si>
  <si>
    <t>L'EBENOID</t>
  </si>
  <si>
    <t>ME67774418</t>
  </si>
  <si>
    <t>Ledvance </t>
  </si>
  <si>
    <t>Ledvance</t>
  </si>
  <si>
    <t>Spot LED Encastrable</t>
  </si>
  <si>
    <t>ME70863925</t>
  </si>
  <si>
    <t>ARIC</t>
  </si>
  <si>
    <t>ARI5204</t>
  </si>
  <si>
    <t>ME67774617</t>
  </si>
  <si>
    <t>aric grace</t>
  </si>
  <si>
    <t>ME5799537</t>
  </si>
  <si>
    <t>Philips</t>
  </si>
  <si>
    <t> 069731</t>
  </si>
  <si>
    <t>LEG69731</t>
  </si>
  <si>
    <t>Prise: PCO 2P+T</t>
  </si>
  <si>
    <t>URMET</t>
  </si>
  <si>
    <t> 040690</t>
  </si>
  <si>
    <t>Nugelec</t>
  </si>
  <si>
    <t>Uniformatic</t>
  </si>
  <si>
    <t> 64001</t>
  </si>
  <si>
    <t>LEG086047</t>
  </si>
  <si>
    <t>S520491</t>
  </si>
  <si>
    <t>HIKVISION</t>
  </si>
  <si>
    <t>Prix moyen</t>
  </si>
  <si>
    <t>1,5 €/m</t>
  </si>
  <si>
    <t>Prix total H.T. en €</t>
  </si>
  <si>
    <t>Prix unitaire H.T. en €</t>
  </si>
  <si>
    <t>0,90 €/m</t>
  </si>
  <si>
    <t>8,50 €/m</t>
  </si>
  <si>
    <t>3,50 €/m</t>
  </si>
  <si>
    <t>2,30 €/m</t>
  </si>
  <si>
    <t>2950 m</t>
  </si>
  <si>
    <t xml:space="preserve"> 15 m</t>
  </si>
  <si>
    <t xml:space="preserve"> 90 m</t>
  </si>
  <si>
    <t>Total HT</t>
  </si>
  <si>
    <t>Total TTC</t>
  </si>
  <si>
    <t>DPGF partie Électricité LOMBARDET Téo, RADI Mohammed, KTARI Issam</t>
  </si>
  <si>
    <t>DPGF partie Électricité LOMBARDET Téo, RADI Mohamed, KTARI Issam</t>
  </si>
  <si>
    <t xml:space="preserve">Total TTC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</si>
</sst>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rgb="FF000000"/>
      <name val="Calibri"/>
      <scheme val="minor"/>
    </font>
    <font>
      <b/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0" xfId="0" applyFill="1" applyBorder="1"/>
    <xf numFmtId="0" fontId="3" fillId="0" borderId="6" xfId="0" applyFont="1" applyBorder="1"/>
    <xf numFmtId="0" fontId="1" fillId="0" borderId="6" xfId="0" applyFont="1" applyBorder="1"/>
    <xf numFmtId="0" fontId="0" fillId="2" borderId="8" xfId="0" applyFill="1" applyBorder="1"/>
    <xf numFmtId="0" fontId="0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0" borderId="10" xfId="0" applyFill="1" applyBorder="1" applyAlignment="1">
      <alignment horizontal="center" vertical="center"/>
    </xf>
    <xf numFmtId="0" fontId="0" fillId="2" borderId="5" xfId="0" applyFill="1" applyBorder="1"/>
    <xf numFmtId="0" fontId="0" fillId="0" borderId="5" xfId="0" applyFill="1" applyBorder="1"/>
    <xf numFmtId="2" fontId="2" fillId="0" borderId="1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0" fontId="0" fillId="2" borderId="5" xfId="0" applyFont="1" applyFill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1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 topLeftCell="A1">
      <selection activeCell="I15" sqref="I15" activeCellId="0"/>
    </sheetView>
  </sheetViews>
  <sheetFormatPr baseColWidth="10" defaultRowHeight="15" x14ac:dyDescent="0.25" outlineLevelRow="0" outlineLevelCol="0"/>
  <cols>
    <col min="2" max="2" width="45.140625" customWidth="1"/>
    <col min="3" max="3" width="20.42578125" customWidth="1"/>
    <col min="4" max="4" width="20" customWidth="1"/>
    <col min="5" max="5" width="12" bestFit="1" customWidth="1"/>
    <col min="6" max="6" width="22.140625" customWidth="1"/>
    <col min="7" max="7" width="20" customWidth="1"/>
  </cols>
  <sheetData>
    <row r="1" customHeight="1" ht="33">
      <c r="A1" s="13" t="s">
        <v>132</v>
      </c>
      <c r="B1" s="12"/>
      <c r="C1" s="12"/>
      <c r="D1" s="12"/>
      <c r="E1" s="12"/>
      <c r="F1" s="12"/>
      <c r="G1" s="12"/>
    </row>
    <row r="3">
      <c r="B3" s="8" t="s">
        <v>0</v>
      </c>
      <c r="C3" s="9" t="s">
        <v>67</v>
      </c>
      <c r="D3" s="18" t="s">
        <v>63</v>
      </c>
      <c r="E3" s="18" t="s">
        <v>64</v>
      </c>
      <c r="F3" s="8" t="s">
        <v>121</v>
      </c>
      <c r="G3" s="10" t="s">
        <v>120</v>
      </c>
    </row>
    <row r="4">
      <c r="B4" s="1" t="s">
        <v>62</v>
      </c>
      <c r="C4" s="11"/>
      <c r="D4" s="19"/>
      <c r="E4" s="19"/>
      <c r="F4" s="11"/>
      <c r="G4" s="11"/>
    </row>
    <row r="5">
      <c r="B5" s="2" t="s">
        <v>1</v>
      </c>
      <c r="C5" s="5" t="s">
        <v>126</v>
      </c>
      <c r="D5" s="29"/>
      <c r="E5" s="29" t="s">
        <v>118</v>
      </c>
      <c r="F5" s="23" t="s">
        <v>122</v>
      </c>
      <c r="G5" s="3">
        <f>0.9*2950</f>
        <v>2655</v>
      </c>
    </row>
    <row r="6">
      <c r="B6" s="2" t="s">
        <v>2</v>
      </c>
      <c r="C6" s="6" t="s">
        <v>65</v>
      </c>
      <c r="D6" s="29"/>
      <c r="E6" s="29" t="s">
        <v>118</v>
      </c>
      <c r="F6" s="24" t="s">
        <v>119</v>
      </c>
      <c r="G6" s="3">
        <f>1.5*1050</f>
        <v>1575</v>
      </c>
    </row>
    <row r="7">
      <c r="B7" s="2" t="s">
        <v>3</v>
      </c>
      <c r="C7" s="6" t="s">
        <v>127</v>
      </c>
      <c r="D7" s="29"/>
      <c r="E7" s="29" t="s">
        <v>118</v>
      </c>
      <c r="F7" s="24" t="s">
        <v>123</v>
      </c>
      <c r="G7" s="3">
        <f>8.5*15</f>
        <v>127.5</v>
      </c>
    </row>
    <row r="8">
      <c r="B8" s="2" t="s">
        <v>4</v>
      </c>
      <c r="C8" s="6" t="s">
        <v>66</v>
      </c>
      <c r="D8" s="29"/>
      <c r="E8" s="29" t="s">
        <v>118</v>
      </c>
      <c r="F8" s="24" t="s">
        <v>124</v>
      </c>
      <c r="G8" s="3">
        <f>100*3.5</f>
        <v>350</v>
      </c>
    </row>
    <row r="9">
      <c r="B9" s="2" t="s">
        <v>5</v>
      </c>
      <c r="C9" s="7" t="s">
        <v>128</v>
      </c>
      <c r="D9" s="29"/>
      <c r="E9" s="29" t="s">
        <v>118</v>
      </c>
      <c r="F9" s="25" t="s">
        <v>125</v>
      </c>
      <c r="G9" s="3">
        <f>2.3*90</f>
        <v>206.99999999999997</v>
      </c>
    </row>
    <row r="10">
      <c r="B10" s="15" t="s">
        <v>68</v>
      </c>
      <c r="C10" s="17"/>
      <c r="D10" s="28"/>
      <c r="E10" s="28"/>
      <c r="F10" s="21"/>
      <c r="G10" s="21"/>
    </row>
    <row r="11">
      <c r="B11" s="2" t="s">
        <v>6</v>
      </c>
      <c r="C11" s="6">
        <v>30</v>
      </c>
      <c r="D11" s="29" t="s">
        <v>79</v>
      </c>
      <c r="E11" s="29">
        <v>84101</v>
      </c>
      <c r="F11" s="26">
        <v>406.5</v>
      </c>
      <c r="G11" s="3">
        <f>F11*C11</f>
        <v>12195</v>
      </c>
    </row>
    <row r="12">
      <c r="B12" s="2" t="s">
        <v>7</v>
      </c>
      <c r="C12" s="6">
        <v>6</v>
      </c>
      <c r="D12" s="29" t="s">
        <v>79</v>
      </c>
      <c r="E12" s="29">
        <v>90460</v>
      </c>
      <c r="F12" s="26">
        <v>6.5</v>
      </c>
      <c r="G12" s="3">
        <f>F12*C12</f>
        <v>39</v>
      </c>
    </row>
    <row r="13">
      <c r="B13" s="2" t="s">
        <v>8</v>
      </c>
      <c r="C13" s="6">
        <v>2</v>
      </c>
      <c r="D13" s="29" t="s">
        <v>80</v>
      </c>
      <c r="E13" s="29" t="s">
        <v>81</v>
      </c>
      <c r="F13" s="26">
        <v>21.35</v>
      </c>
      <c r="G13" s="3">
        <f>F13*C13</f>
        <v>42.7</v>
      </c>
    </row>
    <row r="14">
      <c r="B14" s="2" t="s">
        <v>9</v>
      </c>
      <c r="C14" s="6">
        <v>3</v>
      </c>
      <c r="D14" s="29"/>
      <c r="E14" s="29" t="s">
        <v>118</v>
      </c>
      <c r="F14" s="26">
        <v>7.94</v>
      </c>
      <c r="G14" s="3">
        <f>F14*C14</f>
        <v>23.82</v>
      </c>
    </row>
    <row r="15">
      <c r="B15" s="2" t="s">
        <v>72</v>
      </c>
      <c r="C15" s="6">
        <v>47</v>
      </c>
      <c r="D15" s="29" t="s">
        <v>82</v>
      </c>
      <c r="E15" s="29">
        <v>32852</v>
      </c>
      <c r="F15" s="26">
        <v>74.45</v>
      </c>
      <c r="G15" s="3">
        <f>F15*C15</f>
        <v>3499.15</v>
      </c>
    </row>
    <row r="16">
      <c r="B16" s="2" t="s">
        <v>73</v>
      </c>
      <c r="C16" s="6">
        <v>28</v>
      </c>
      <c r="D16" s="29" t="s">
        <v>83</v>
      </c>
      <c r="E16" s="29">
        <v>4007841608811</v>
      </c>
      <c r="F16" s="26">
        <v>165.67</v>
      </c>
      <c r="G16" s="3">
        <f>F16*C16</f>
        <v>4638.759999999999</v>
      </c>
    </row>
    <row r="17">
      <c r="B17" s="2" t="s">
        <v>74</v>
      </c>
      <c r="C17" s="6">
        <v>19</v>
      </c>
      <c r="D17" s="29" t="s">
        <v>79</v>
      </c>
      <c r="E17" s="29">
        <v>40671</v>
      </c>
      <c r="F17" s="26">
        <v>36.48</v>
      </c>
      <c r="G17" s="3">
        <f>F17*C17</f>
        <v>693.1199999999999</v>
      </c>
    </row>
    <row r="18">
      <c r="B18" s="2" t="s">
        <v>75</v>
      </c>
      <c r="C18" s="6">
        <v>1</v>
      </c>
      <c r="D18" s="29"/>
      <c r="E18" s="29" t="s">
        <v>118</v>
      </c>
      <c r="F18" s="26">
        <v>145.16</v>
      </c>
      <c r="G18" s="3">
        <f>F18*C18</f>
        <v>145.16</v>
      </c>
    </row>
    <row r="19">
      <c r="B19" s="2" t="s">
        <v>10</v>
      </c>
      <c r="C19" s="6">
        <v>1</v>
      </c>
      <c r="D19" s="29"/>
      <c r="E19" s="29" t="s">
        <v>118</v>
      </c>
      <c r="F19" s="26">
        <v>132.8</v>
      </c>
      <c r="G19" s="3">
        <f>F19*C19</f>
        <v>132.8</v>
      </c>
    </row>
    <row r="20">
      <c r="B20" s="2" t="s">
        <v>76</v>
      </c>
      <c r="C20" s="6">
        <v>4</v>
      </c>
      <c r="D20" s="29"/>
      <c r="E20" s="29" t="s">
        <v>118</v>
      </c>
      <c r="F20" s="26">
        <v>45.91</v>
      </c>
      <c r="G20" s="3">
        <f>F20*C20</f>
        <v>183.64</v>
      </c>
    </row>
    <row r="21">
      <c r="B21" s="1" t="s">
        <v>70</v>
      </c>
      <c r="C21" s="14"/>
      <c r="D21" s="28"/>
      <c r="E21" s="28"/>
      <c r="F21" s="21"/>
      <c r="G21" s="21"/>
    </row>
    <row r="22">
      <c r="B22" s="2" t="s">
        <v>11</v>
      </c>
      <c r="C22" s="20">
        <v>13</v>
      </c>
      <c r="D22" s="29" t="s">
        <v>84</v>
      </c>
      <c r="E22" s="29">
        <v>4240</v>
      </c>
      <c r="F22" s="24">
        <f>176.39</f>
        <v>176.39</v>
      </c>
      <c r="G22" s="3">
        <f>F22*C22</f>
        <v>2293.0699999999997</v>
      </c>
    </row>
    <row r="23">
      <c r="B23" s="2" t="s">
        <v>12</v>
      </c>
      <c r="C23" s="20">
        <v>45</v>
      </c>
      <c r="D23" s="29" t="s">
        <v>79</v>
      </c>
      <c r="E23" s="29">
        <v>40175</v>
      </c>
      <c r="F23" s="24">
        <f>8.86*0.8*1.27</f>
        <v>9.00176</v>
      </c>
      <c r="G23" s="3">
        <f>F23*C23</f>
        <v>405.0792</v>
      </c>
    </row>
    <row r="24">
      <c r="B24" s="2" t="s">
        <v>13</v>
      </c>
      <c r="C24" s="20">
        <v>6</v>
      </c>
      <c r="D24" s="29" t="s">
        <v>84</v>
      </c>
      <c r="E24" s="29" t="s">
        <v>88</v>
      </c>
      <c r="F24" s="24">
        <f>145.16*0.8*1.27</f>
        <v>147.48256</v>
      </c>
      <c r="G24" s="3">
        <f>F24*C24</f>
        <v>884.89536</v>
      </c>
    </row>
    <row r="25">
      <c r="B25" s="2" t="s">
        <v>14</v>
      </c>
      <c r="C25" s="20">
        <v>2</v>
      </c>
      <c r="D25" s="29" t="s">
        <v>85</v>
      </c>
      <c r="E25" s="29">
        <v>6412311</v>
      </c>
      <c r="F25" s="24">
        <f>48.07*0.8*1.27</f>
        <v>48.83912</v>
      </c>
      <c r="G25" s="3">
        <f>F25*C25</f>
        <v>97.67824</v>
      </c>
    </row>
    <row r="26">
      <c r="B26" s="2" t="s">
        <v>15</v>
      </c>
      <c r="C26" s="20">
        <v>10</v>
      </c>
      <c r="D26" s="29" t="s">
        <v>86</v>
      </c>
      <c r="E26" s="29" t="s">
        <v>87</v>
      </c>
      <c r="F26" s="24">
        <f>195.47*0.8*1.27</f>
        <v>198.59752</v>
      </c>
      <c r="G26" s="3">
        <f>F26*C26</f>
        <v>1985.9752</v>
      </c>
    </row>
    <row r="27">
      <c r="B27" s="2" t="s">
        <v>16</v>
      </c>
      <c r="C27" s="20">
        <v>15</v>
      </c>
      <c r="D27" s="29" t="s">
        <v>79</v>
      </c>
      <c r="E27" s="29">
        <v>40898</v>
      </c>
      <c r="F27" s="24">
        <f>24.47</f>
        <v>24.47</v>
      </c>
      <c r="G27" s="3">
        <f>F27*C27</f>
        <v>367.04999999999995</v>
      </c>
    </row>
    <row r="28">
      <c r="B28" s="2" t="s">
        <v>17</v>
      </c>
      <c r="C28" s="20">
        <v>43</v>
      </c>
      <c r="D28" s="29" t="s">
        <v>89</v>
      </c>
      <c r="E28" s="29" t="s">
        <v>90</v>
      </c>
      <c r="F28" s="24">
        <f>65.59</f>
        <v>65.59</v>
      </c>
      <c r="G28" s="3">
        <f>F28*C28</f>
        <v>2820.3700000000003</v>
      </c>
    </row>
    <row r="29">
      <c r="B29" s="2" t="s">
        <v>18</v>
      </c>
      <c r="C29" s="20">
        <v>1</v>
      </c>
      <c r="D29" s="29"/>
      <c r="E29" s="29" t="s">
        <v>118</v>
      </c>
      <c r="F29" s="24">
        <f>175</f>
        <v>175</v>
      </c>
      <c r="G29" s="3">
        <f>F29*C29</f>
        <v>175</v>
      </c>
    </row>
    <row r="30">
      <c r="B30" s="2" t="s">
        <v>19</v>
      </c>
      <c r="C30" s="20">
        <v>7</v>
      </c>
      <c r="D30" s="29" t="s">
        <v>85</v>
      </c>
      <c r="E30" s="29">
        <v>6415220</v>
      </c>
      <c r="F30" s="24">
        <f>127.55</f>
        <v>127.55</v>
      </c>
      <c r="G30" s="3">
        <f>F30*C30</f>
        <v>892.85</v>
      </c>
    </row>
    <row r="31">
      <c r="B31" s="2" t="s">
        <v>20</v>
      </c>
      <c r="C31" s="20">
        <v>30</v>
      </c>
      <c r="D31" s="29" t="s">
        <v>89</v>
      </c>
      <c r="E31" s="29" t="s">
        <v>91</v>
      </c>
      <c r="F31" s="24">
        <f>90.2</f>
        <v>90.2</v>
      </c>
      <c r="G31" s="3">
        <f>F31*C31</f>
        <v>2706</v>
      </c>
    </row>
    <row r="32">
      <c r="B32" s="16" t="s">
        <v>71</v>
      </c>
      <c r="C32" s="14"/>
      <c r="D32" s="28"/>
      <c r="E32" s="28"/>
      <c r="F32" s="21"/>
      <c r="G32" s="21"/>
    </row>
    <row r="33">
      <c r="B33" s="2" t="s">
        <v>21</v>
      </c>
      <c r="C33" s="20">
        <v>4</v>
      </c>
      <c r="D33" s="29" t="s">
        <v>84</v>
      </c>
      <c r="E33" s="29">
        <v>308011</v>
      </c>
      <c r="F33" s="24">
        <f>823.68</f>
        <v>823.68</v>
      </c>
      <c r="G33" s="22">
        <f>F33*C33</f>
        <v>3294.72</v>
      </c>
    </row>
    <row r="34">
      <c r="B34" s="2" t="s">
        <v>22</v>
      </c>
      <c r="C34" s="20">
        <v>6</v>
      </c>
      <c r="D34" s="29" t="s">
        <v>84</v>
      </c>
      <c r="E34" s="29">
        <v>331650</v>
      </c>
      <c r="F34" s="24">
        <f>3524.45</f>
        <v>3524.45</v>
      </c>
      <c r="G34" s="22">
        <f>F34*C34</f>
        <v>21146.699999999997</v>
      </c>
    </row>
    <row r="35">
      <c r="B35" s="4" t="s">
        <v>23</v>
      </c>
      <c r="C35" s="20">
        <v>3</v>
      </c>
      <c r="D35" s="29"/>
      <c r="E35" s="29" t="s">
        <v>118</v>
      </c>
      <c r="F35" s="24">
        <f>620</f>
        <v>620</v>
      </c>
      <c r="G35" s="22">
        <f>F35*C35</f>
        <v>1860</v>
      </c>
    </row>
    <row r="36">
      <c r="B36" s="1" t="s">
        <v>24</v>
      </c>
      <c r="C36" s="14"/>
      <c r="D36" s="28"/>
      <c r="E36" s="28"/>
      <c r="F36" s="21"/>
      <c r="G36" s="21"/>
    </row>
    <row r="37">
      <c r="B37" s="2" t="s">
        <v>25</v>
      </c>
      <c r="C37" s="20">
        <v>109</v>
      </c>
      <c r="D37" s="29" t="s">
        <v>92</v>
      </c>
      <c r="E37" s="29" t="s">
        <v>93</v>
      </c>
      <c r="F37" s="24">
        <f>109.63</f>
        <v>109.63</v>
      </c>
      <c r="G37" s="22">
        <f>F37*C37</f>
        <v>11949.67</v>
      </c>
    </row>
    <row r="38">
      <c r="B38" s="2" t="s">
        <v>26</v>
      </c>
      <c r="C38" s="20">
        <v>85</v>
      </c>
      <c r="D38" s="29" t="s">
        <v>94</v>
      </c>
      <c r="E38" s="29">
        <v>243156</v>
      </c>
      <c r="F38" s="24">
        <f>136.52</f>
        <v>136.52</v>
      </c>
      <c r="G38" s="22">
        <f>F38*C38</f>
        <v>11604.2</v>
      </c>
    </row>
    <row r="39">
      <c r="B39" s="2" t="s">
        <v>27</v>
      </c>
      <c r="C39" s="20">
        <v>25</v>
      </c>
      <c r="D39" s="30" t="s">
        <v>95</v>
      </c>
      <c r="E39" s="29" t="s">
        <v>96</v>
      </c>
      <c r="F39" s="24">
        <f>44.52</f>
        <v>44.52</v>
      </c>
      <c r="G39" s="22">
        <f>F39*C39</f>
        <v>1113</v>
      </c>
    </row>
    <row r="40">
      <c r="B40" s="2" t="s">
        <v>28</v>
      </c>
      <c r="C40" s="20">
        <v>19</v>
      </c>
      <c r="D40" s="30" t="s">
        <v>97</v>
      </c>
      <c r="E40" s="29">
        <v>247017</v>
      </c>
      <c r="F40" s="24">
        <f>28.08</f>
        <v>28.08</v>
      </c>
      <c r="G40" s="22">
        <f>F40*C40</f>
        <v>533.52</v>
      </c>
    </row>
    <row r="41">
      <c r="B41" s="2" t="s">
        <v>29</v>
      </c>
      <c r="C41" s="20">
        <v>5</v>
      </c>
      <c r="D41" s="30" t="s">
        <v>98</v>
      </c>
      <c r="E41" s="29">
        <v>240841</v>
      </c>
      <c r="F41" s="24">
        <f>11.81</f>
        <v>11.81</v>
      </c>
      <c r="G41" s="22">
        <f>F41*C41</f>
        <v>59.050000000000004</v>
      </c>
    </row>
    <row r="42">
      <c r="B42" s="2" t="s">
        <v>30</v>
      </c>
      <c r="C42" s="20">
        <v>4</v>
      </c>
      <c r="D42" s="30" t="s">
        <v>98</v>
      </c>
      <c r="E42" s="29">
        <v>240780</v>
      </c>
      <c r="F42" s="24">
        <f>21.68</f>
        <v>21.68</v>
      </c>
      <c r="G42" s="22">
        <f>F42*C42</f>
        <v>86.72</v>
      </c>
    </row>
    <row r="43">
      <c r="B43" s="2" t="s">
        <v>31</v>
      </c>
      <c r="C43" s="20">
        <v>25</v>
      </c>
      <c r="D43" s="30" t="s">
        <v>99</v>
      </c>
      <c r="E43" s="29" t="s">
        <v>100</v>
      </c>
      <c r="F43" s="24">
        <f>7.92</f>
        <v>7.92</v>
      </c>
      <c r="G43" s="22">
        <f>F43*C43</f>
        <v>198</v>
      </c>
    </row>
    <row r="44">
      <c r="B44" s="2" t="s">
        <v>32</v>
      </c>
      <c r="C44" s="20">
        <v>13</v>
      </c>
      <c r="D44" s="30" t="s">
        <v>101</v>
      </c>
      <c r="E44" s="29" t="s">
        <v>102</v>
      </c>
      <c r="F44" s="24">
        <v>9.088</v>
      </c>
      <c r="G44" s="22">
        <f>F44*C44</f>
        <v>118.14399999999999</v>
      </c>
    </row>
    <row r="45">
      <c r="B45" s="2" t="s">
        <v>33</v>
      </c>
      <c r="C45" s="20">
        <v>9</v>
      </c>
      <c r="D45" s="29"/>
      <c r="E45" s="29" t="s">
        <v>118</v>
      </c>
      <c r="F45" s="24">
        <f>20</f>
        <v>20</v>
      </c>
      <c r="G45" s="22">
        <f>F45*C45</f>
        <v>180</v>
      </c>
    </row>
    <row r="46">
      <c r="B46" s="2" t="s">
        <v>34</v>
      </c>
      <c r="C46" s="20">
        <v>6</v>
      </c>
      <c r="D46" s="29"/>
      <c r="E46" s="29" t="s">
        <v>118</v>
      </c>
      <c r="F46" s="24">
        <f>50</f>
        <v>50</v>
      </c>
      <c r="G46" s="22">
        <f>F46*C46</f>
        <v>300</v>
      </c>
    </row>
    <row r="47">
      <c r="B47" s="2" t="s">
        <v>35</v>
      </c>
      <c r="C47" s="20">
        <v>2</v>
      </c>
      <c r="D47" s="30" t="s">
        <v>95</v>
      </c>
      <c r="E47" s="29" t="s">
        <v>103</v>
      </c>
      <c r="F47" s="24">
        <f>190.5</f>
        <v>190.5</v>
      </c>
      <c r="G47" s="22">
        <f>F47*C47</f>
        <v>381</v>
      </c>
    </row>
    <row r="48">
      <c r="B48" s="2" t="s">
        <v>36</v>
      </c>
      <c r="C48" s="20">
        <v>3</v>
      </c>
      <c r="D48" s="29"/>
      <c r="E48" s="29" t="s">
        <v>118</v>
      </c>
      <c r="F48" s="24">
        <f>110</f>
        <v>110</v>
      </c>
      <c r="G48" s="22">
        <f>F48*C48</f>
        <v>330</v>
      </c>
    </row>
    <row r="49">
      <c r="B49" s="2" t="s">
        <v>37</v>
      </c>
      <c r="C49" s="20">
        <v>27</v>
      </c>
      <c r="D49" s="30" t="s">
        <v>104</v>
      </c>
      <c r="E49" s="29" t="s">
        <v>105</v>
      </c>
      <c r="F49" s="24">
        <f>30.16</f>
        <v>30.16</v>
      </c>
      <c r="G49" s="22">
        <f>F49*C49</f>
        <v>814.32</v>
      </c>
    </row>
    <row r="50">
      <c r="B50" s="2" t="s">
        <v>38</v>
      </c>
      <c r="C50" s="20">
        <v>6</v>
      </c>
      <c r="D50" s="30" t="s">
        <v>106</v>
      </c>
      <c r="E50" s="29">
        <v>243321</v>
      </c>
      <c r="F50" s="24">
        <f>97.14</f>
        <v>97.14</v>
      </c>
      <c r="G50" s="22">
        <f>F50*C50</f>
        <v>582.84</v>
      </c>
    </row>
    <row r="51">
      <c r="B51" s="2" t="s">
        <v>39</v>
      </c>
      <c r="C51" s="20">
        <v>2</v>
      </c>
      <c r="D51" s="29"/>
      <c r="E51" s="29" t="s">
        <v>118</v>
      </c>
      <c r="F51" s="26">
        <f>25</f>
        <v>25</v>
      </c>
      <c r="G51" s="22">
        <f>F51*C51</f>
        <v>50</v>
      </c>
    </row>
    <row r="52">
      <c r="B52" s="4" t="s">
        <v>40</v>
      </c>
      <c r="C52" s="20">
        <v>60</v>
      </c>
      <c r="D52" s="29" t="s">
        <v>79</v>
      </c>
      <c r="E52" s="29">
        <v>62524</v>
      </c>
      <c r="F52" s="24">
        <f>41.6</f>
        <v>41.6</v>
      </c>
      <c r="G52" s="22">
        <f>F52*C52</f>
        <v>2496</v>
      </c>
    </row>
    <row r="53">
      <c r="B53" s="1" t="s">
        <v>41</v>
      </c>
      <c r="C53" s="14"/>
      <c r="D53" s="28"/>
      <c r="E53" s="28"/>
      <c r="F53" s="21"/>
      <c r="G53" s="21"/>
    </row>
    <row r="54">
      <c r="B54" s="2" t="s">
        <v>109</v>
      </c>
      <c r="C54" s="20">
        <v>134</v>
      </c>
      <c r="D54" s="30" t="s">
        <v>79</v>
      </c>
      <c r="E54" s="29" t="s">
        <v>108</v>
      </c>
      <c r="F54" s="24">
        <f>16.37</f>
        <v>16.37</v>
      </c>
      <c r="G54" s="22">
        <f>F54*C54</f>
        <v>2193.58</v>
      </c>
    </row>
    <row r="55">
      <c r="B55" s="2" t="s">
        <v>42</v>
      </c>
      <c r="C55" s="20">
        <v>317</v>
      </c>
      <c r="D55" s="29" t="s">
        <v>79</v>
      </c>
      <c r="E55" s="29" t="s">
        <v>107</v>
      </c>
      <c r="F55" s="24">
        <f>16.37</f>
        <v>16.37</v>
      </c>
      <c r="G55" s="22">
        <f>F55*C55</f>
        <v>5189.29</v>
      </c>
    </row>
    <row r="56">
      <c r="B56" s="4" t="s">
        <v>43</v>
      </c>
      <c r="C56" s="20">
        <v>6</v>
      </c>
      <c r="D56" s="30" t="s">
        <v>79</v>
      </c>
      <c r="E56" s="29" t="s">
        <v>108</v>
      </c>
      <c r="F56" s="24">
        <f>15.15</f>
        <v>15.15</v>
      </c>
      <c r="G56" s="22">
        <f>F56*C56</f>
        <v>90.9</v>
      </c>
    </row>
    <row r="57">
      <c r="B57" s="1" t="s">
        <v>44</v>
      </c>
      <c r="C57" s="14"/>
      <c r="D57" s="28"/>
      <c r="E57" s="28"/>
      <c r="F57" s="21"/>
      <c r="G57" s="21"/>
    </row>
    <row r="58">
      <c r="B58" s="2" t="s">
        <v>45</v>
      </c>
      <c r="C58" s="20">
        <v>11</v>
      </c>
      <c r="D58" s="29" t="s">
        <v>79</v>
      </c>
      <c r="E58" s="29">
        <v>138012</v>
      </c>
      <c r="F58" s="24">
        <f>31.6</f>
        <v>31.6</v>
      </c>
      <c r="G58" s="22">
        <f>F58*C58</f>
        <v>347.6</v>
      </c>
    </row>
    <row r="59">
      <c r="B59" s="2" t="s">
        <v>46</v>
      </c>
      <c r="C59" s="20">
        <v>16</v>
      </c>
      <c r="D59" s="29" t="s">
        <v>84</v>
      </c>
      <c r="E59" s="29">
        <v>5279</v>
      </c>
      <c r="F59" s="24">
        <f>12.15</f>
        <v>12.15</v>
      </c>
      <c r="G59" s="22">
        <f>F59*C59</f>
        <v>194.4</v>
      </c>
    </row>
    <row r="60">
      <c r="B60" s="2" t="s">
        <v>47</v>
      </c>
      <c r="C60" s="20">
        <v>21</v>
      </c>
      <c r="D60" s="29" t="s">
        <v>110</v>
      </c>
      <c r="E60" s="29">
        <v>43118</v>
      </c>
      <c r="F60" s="24">
        <f>55.2</f>
        <v>55.2</v>
      </c>
      <c r="G60" s="22">
        <f>F60*C60</f>
        <v>1159.2</v>
      </c>
    </row>
    <row r="61">
      <c r="B61" s="2" t="s">
        <v>48</v>
      </c>
      <c r="C61" s="20">
        <v>8</v>
      </c>
      <c r="D61" s="29"/>
      <c r="E61" s="29" t="s">
        <v>118</v>
      </c>
      <c r="F61" s="24">
        <f>135</f>
        <v>135</v>
      </c>
      <c r="G61" s="22">
        <f>F61*C61</f>
        <v>1080</v>
      </c>
    </row>
    <row r="62">
      <c r="B62" s="2" t="s">
        <v>49</v>
      </c>
      <c r="C62" s="20">
        <v>7</v>
      </c>
      <c r="D62" s="29" t="s">
        <v>112</v>
      </c>
      <c r="E62" s="29">
        <v>30360</v>
      </c>
      <c r="F62" s="24">
        <f>61.8</f>
        <v>61.8</v>
      </c>
      <c r="G62" s="22">
        <f>F62*C62</f>
        <v>432.59999999999997</v>
      </c>
    </row>
    <row r="63">
      <c r="B63" s="2" t="s">
        <v>50</v>
      </c>
      <c r="C63" s="20">
        <v>8</v>
      </c>
      <c r="D63" s="29" t="s">
        <v>79</v>
      </c>
      <c r="E63" s="29" t="s">
        <v>111</v>
      </c>
      <c r="F63" s="24">
        <f>93.04</f>
        <v>93.04</v>
      </c>
      <c r="G63" s="22">
        <f>F63*C63</f>
        <v>744.32</v>
      </c>
    </row>
    <row r="64">
      <c r="B64" s="4" t="s">
        <v>51</v>
      </c>
      <c r="C64" s="20">
        <v>1</v>
      </c>
      <c r="D64" s="29"/>
      <c r="E64" s="29" t="s">
        <v>118</v>
      </c>
      <c r="F64" s="24">
        <f>110</f>
        <v>110</v>
      </c>
      <c r="G64" s="22">
        <f>F64*C64</f>
        <v>110</v>
      </c>
    </row>
    <row r="65">
      <c r="B65" s="1" t="s">
        <v>52</v>
      </c>
      <c r="C65" s="14"/>
      <c r="D65" s="28"/>
      <c r="E65" s="28"/>
      <c r="F65" s="21"/>
      <c r="G65" s="21"/>
    </row>
    <row r="66">
      <c r="B66" s="2" t="s">
        <v>78</v>
      </c>
      <c r="C66" s="20">
        <v>8</v>
      </c>
      <c r="D66" s="29" t="s">
        <v>113</v>
      </c>
      <c r="E66" s="29" t="s">
        <v>114</v>
      </c>
      <c r="F66" s="24">
        <f>51.1</f>
        <v>51.1</v>
      </c>
      <c r="G66" s="22">
        <f>F66*C66</f>
        <v>408.8</v>
      </c>
    </row>
    <row r="67">
      <c r="B67" s="2" t="s">
        <v>53</v>
      </c>
      <c r="C67" s="20">
        <v>188</v>
      </c>
      <c r="D67" s="29" t="s">
        <v>79</v>
      </c>
      <c r="E67" s="30" t="s">
        <v>115</v>
      </c>
      <c r="F67" s="24">
        <f>7.2</f>
        <v>7.2</v>
      </c>
      <c r="G67" s="22">
        <f>F67*C67</f>
        <v>1353.6000000000001</v>
      </c>
    </row>
    <row r="68">
      <c r="B68" s="2" t="s">
        <v>77</v>
      </c>
      <c r="C68" s="20">
        <v>26</v>
      </c>
      <c r="D68" s="29" t="s">
        <v>80</v>
      </c>
      <c r="E68" s="29" t="s">
        <v>116</v>
      </c>
      <c r="F68" s="24">
        <f>31.73</f>
        <v>31.73</v>
      </c>
      <c r="G68" s="22">
        <f>F68*C68</f>
        <v>824.98</v>
      </c>
    </row>
    <row r="69">
      <c r="B69" s="2" t="s">
        <v>54</v>
      </c>
      <c r="C69" s="20">
        <v>6</v>
      </c>
      <c r="D69" s="29"/>
      <c r="E69" s="29" t="s">
        <v>118</v>
      </c>
      <c r="F69" s="24">
        <f>45</f>
        <v>45</v>
      </c>
      <c r="G69" s="22">
        <f>F69*C69</f>
        <v>270</v>
      </c>
    </row>
    <row r="70">
      <c r="B70" s="4" t="s">
        <v>55</v>
      </c>
      <c r="C70" s="20">
        <v>2</v>
      </c>
      <c r="D70" s="29"/>
      <c r="E70" s="29" t="s">
        <v>118</v>
      </c>
      <c r="F70" s="24">
        <f>30</f>
        <v>30</v>
      </c>
      <c r="G70" s="22">
        <f>F70*C70</f>
        <v>60</v>
      </c>
    </row>
    <row r="71">
      <c r="B71" s="16" t="s">
        <v>56</v>
      </c>
      <c r="C71" s="14"/>
      <c r="D71" s="28"/>
      <c r="E71" s="28"/>
      <c r="F71" s="21"/>
      <c r="G71" s="21"/>
    </row>
    <row r="72">
      <c r="B72" s="2" t="s">
        <v>57</v>
      </c>
      <c r="C72" s="20">
        <v>3</v>
      </c>
      <c r="D72" s="29" t="s">
        <v>117</v>
      </c>
      <c r="E72" s="29" t="s">
        <v>118</v>
      </c>
      <c r="F72" s="24">
        <f>250</f>
        <v>250</v>
      </c>
      <c r="G72" s="22">
        <f>F72*C72</f>
        <v>750</v>
      </c>
    </row>
    <row r="73">
      <c r="B73" s="2" t="s">
        <v>58</v>
      </c>
      <c r="C73" s="20">
        <v>2</v>
      </c>
      <c r="D73" s="29" t="s">
        <v>117</v>
      </c>
      <c r="E73" s="29" t="s">
        <v>118</v>
      </c>
      <c r="F73" s="24">
        <f>250</f>
        <v>250</v>
      </c>
      <c r="G73" s="22">
        <f>F73*C73</f>
        <v>500</v>
      </c>
    </row>
    <row r="74">
      <c r="B74" s="2" t="s">
        <v>59</v>
      </c>
      <c r="C74" s="20">
        <v>5</v>
      </c>
      <c r="D74" s="29" t="s">
        <v>117</v>
      </c>
      <c r="E74" s="29" t="s">
        <v>118</v>
      </c>
      <c r="F74" s="24">
        <f>190</f>
        <v>190</v>
      </c>
      <c r="G74" s="22">
        <f>F74*C74</f>
        <v>950</v>
      </c>
    </row>
    <row r="75">
      <c r="B75" s="2" t="s">
        <v>60</v>
      </c>
      <c r="C75" s="20">
        <v>7</v>
      </c>
      <c r="D75" s="29" t="s">
        <v>117</v>
      </c>
      <c r="E75" s="29" t="s">
        <v>118</v>
      </c>
      <c r="F75" s="24">
        <f>145</f>
        <v>145</v>
      </c>
      <c r="G75" s="22">
        <f>F75*C75</f>
        <v>1015</v>
      </c>
    </row>
    <row r="76">
      <c r="B76" s="4" t="s">
        <v>61</v>
      </c>
      <c r="C76" s="20">
        <v>2</v>
      </c>
      <c r="D76" s="29" t="s">
        <v>117</v>
      </c>
      <c r="E76" s="29" t="s">
        <v>118</v>
      </c>
      <c r="F76" s="27">
        <f>115</f>
        <v>115</v>
      </c>
      <c r="G76" s="22">
        <f>F76*C76</f>
        <v>230</v>
      </c>
    </row>
    <row r="79">
      <c r="B79" s="34" t="s">
        <v>129</v>
      </c>
      <c r="C79" s="31">
        <f>G76+G75+G74+G73+G72+G70+G69+G68+G67+G66+G64+G63+G64+G62+G61+G60+G59+G58+G56+G55+G52+G51+G50+G49+G48+G47+G46+G45+G44+G43+G42+G41+G40+G39+G38+G37+G35+G34+G33+G31+G30+G29+G28+G27+G26+G25+G24+G23+G22+G20+G19+G18+G17+G16+G15+G14+G13+G12+G11+G9+G8+G7+G6+G5</f>
        <v>112054.19199999998</v>
      </c>
      <c r="D79" s="32"/>
      <c r="E79" s="32"/>
      <c r="F79" s="32"/>
      <c r="G79" s="33"/>
    </row>
    <row r="80">
      <c r="B80" s="34" t="s">
        <v>133</v>
      </c>
      <c r="C80" s="31">
        <f>C79*1.2</f>
        <v>134465.03039999996</v>
      </c>
      <c r="D80" s="32"/>
      <c r="E80" s="32"/>
      <c r="F80" s="32"/>
      <c r="G80" s="33"/>
    </row>
  </sheetData>
  <mergeCells count="3">
    <mergeCell ref="A1:G1"/>
    <mergeCell ref="C79:G79"/>
    <mergeCell ref="C80:G80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tlombar5@ad.univ-fcomte.fr</dc:creator>
  <cp:lastModifiedBy>teo lombardet</cp:lastModifiedBy>
  <dcterms:created xsi:type="dcterms:W3CDTF">2025-03-25T15:04:57Z</dcterms:created>
  <dcterms:modified xsi:type="dcterms:W3CDTF">2025-03-25T19:58:08Z</dcterms:modified>
</cp:coreProperties>
</file>